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90" windowHeight="12465"/>
  </bookViews>
  <sheets>
    <sheet name="附件2.国际旅展补助" sheetId="2" r:id="rId1"/>
    <sheet name="附件3.境外营销推广补助" sheetId="1" state="hidden" r:id="rId2"/>
    <sheet name="Sheet1" sheetId="3" state="hidden" r:id="rId3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H14" authorId="0">
      <text>
        <r>
          <rPr>
            <sz val="10"/>
            <rFont val="宋体"/>
            <charset val="134"/>
          </rPr>
          <t>补助上限8570.75=889.2*2+988*2+8833*0.0494+1460*3</t>
        </r>
      </text>
    </comment>
  </commentList>
</comments>
</file>

<file path=xl/sharedStrings.xml><?xml version="1.0" encoding="utf-8"?>
<sst xmlns="http://schemas.openxmlformats.org/spreadsheetml/2006/main" count="109" uniqueCount="74">
  <si>
    <t>附件2</t>
  </si>
  <si>
    <t>2023年参加境外国际旅展补助明细表</t>
  </si>
  <si>
    <t>单位：人民币元</t>
  </si>
  <si>
    <t>序号</t>
  </si>
  <si>
    <t>企业名称</t>
  </si>
  <si>
    <t>申报金额</t>
  </si>
  <si>
    <t>审减金额</t>
  </si>
  <si>
    <t>审定金额</t>
  </si>
  <si>
    <t>备注</t>
  </si>
  <si>
    <t>广汉市三星堆文旅发展有限公司</t>
  </si>
  <si>
    <t>成都寰纬国际旅行社有限公司</t>
  </si>
  <si>
    <t>合计</t>
  </si>
  <si>
    <r>
      <rPr>
        <b/>
        <sz val="11"/>
        <color theme="1"/>
        <rFont val="方正仿宋"/>
        <charset val="134"/>
      </rPr>
      <t>附件</t>
    </r>
    <r>
      <rPr>
        <b/>
        <sz val="11"/>
        <color theme="1"/>
        <rFont val="Times New Roman"/>
        <charset val="134"/>
      </rPr>
      <t>3</t>
    </r>
  </si>
  <si>
    <t>2023年参加文化和旅游厅组团赴境外营销推广补助审核表</t>
  </si>
  <si>
    <t>实报实销</t>
  </si>
  <si>
    <t>申报金额低于补助上限按申报金额，申报金额高于补助上限按补助上限计算</t>
  </si>
  <si>
    <t>审核金额</t>
  </si>
  <si>
    <t>建议补助金额</t>
  </si>
  <si>
    <t>机票</t>
  </si>
  <si>
    <t>境外交通费</t>
  </si>
  <si>
    <t>住宿费</t>
  </si>
  <si>
    <t>伙食费</t>
  </si>
  <si>
    <t xml:space="preserve">公杂费
</t>
  </si>
  <si>
    <t>四川康辉国际旅行社有限公司</t>
  </si>
  <si>
    <r>
      <rPr>
        <sz val="11"/>
        <rFont val="方正仿宋"/>
        <charset val="134"/>
      </rPr>
      <t>境外交通费</t>
    </r>
    <r>
      <rPr>
        <sz val="11"/>
        <color theme="1"/>
        <rFont val="Times New Roman"/>
        <charset val="134"/>
      </rPr>
      <t>1816.75</t>
    </r>
    <r>
      <rPr>
        <sz val="11"/>
        <color theme="1"/>
        <rFont val="宋体"/>
        <charset val="134"/>
      </rPr>
      <t>，</t>
    </r>
    <r>
      <rPr>
        <sz val="11"/>
        <color theme="1"/>
        <rFont val="方正仿宋"/>
        <charset val="134"/>
      </rPr>
      <t>自行申报</t>
    </r>
    <r>
      <rPr>
        <sz val="11"/>
        <color theme="1"/>
        <rFont val="Times New Roman"/>
        <charset val="134"/>
      </rPr>
      <t>1800</t>
    </r>
  </si>
  <si>
    <r>
      <rPr>
        <sz val="11"/>
        <color theme="1"/>
        <rFont val="方正仿宋"/>
        <charset val="134"/>
      </rPr>
      <t>申报金额</t>
    </r>
    <r>
      <rPr>
        <sz val="11"/>
        <color theme="1"/>
        <rFont val="Times New Roman"/>
        <charset val="134"/>
      </rPr>
      <t>7510</t>
    </r>
    <r>
      <rPr>
        <sz val="11"/>
        <color theme="1"/>
        <rFont val="方正仿宋"/>
        <charset val="134"/>
      </rPr>
      <t>，超过补助标准上线</t>
    </r>
  </si>
  <si>
    <r>
      <rPr>
        <sz val="11"/>
        <color theme="1"/>
        <rFont val="方正仿宋"/>
        <charset val="134"/>
      </rPr>
      <t>申报金额</t>
    </r>
    <r>
      <rPr>
        <sz val="11"/>
        <color theme="1"/>
        <rFont val="Times New Roman"/>
        <charset val="134"/>
      </rPr>
      <t>3640</t>
    </r>
  </si>
  <si>
    <r>
      <rPr>
        <sz val="11"/>
        <color theme="1"/>
        <rFont val="方正仿宋"/>
        <charset val="134"/>
      </rPr>
      <t>申报金额</t>
    </r>
    <r>
      <rPr>
        <sz val="11"/>
        <color theme="1"/>
        <rFont val="Times New Roman"/>
        <charset val="134"/>
      </rPr>
      <t>2252</t>
    </r>
  </si>
  <si>
    <t>申报金额超审核金额，按标审核金额补助</t>
  </si>
  <si>
    <t>瓦屋山投资有限公司</t>
  </si>
  <si>
    <r>
      <rPr>
        <sz val="11"/>
        <color theme="1"/>
        <rFont val="方正仿宋"/>
        <charset val="134"/>
      </rPr>
      <t>补助标准上限为</t>
    </r>
    <r>
      <rPr>
        <sz val="11"/>
        <color theme="1"/>
        <rFont val="Times New Roman"/>
        <charset val="134"/>
      </rPr>
      <t>35,342.20</t>
    </r>
    <r>
      <rPr>
        <sz val="11"/>
        <color theme="1"/>
        <rFont val="方正仿宋"/>
        <charset val="134"/>
      </rPr>
      <t>，大于申报金额</t>
    </r>
    <r>
      <rPr>
        <sz val="11"/>
        <color theme="1"/>
        <rFont val="Times New Roman"/>
        <charset val="134"/>
      </rPr>
      <t>32,256.00</t>
    </r>
  </si>
  <si>
    <t>剑门关旅游开发股份有限公司</t>
  </si>
  <si>
    <r>
      <rPr>
        <sz val="11"/>
        <color theme="1"/>
        <rFont val="方正仿宋"/>
        <charset val="134"/>
      </rPr>
      <t>申报金额</t>
    </r>
    <r>
      <rPr>
        <sz val="11"/>
        <color theme="1"/>
        <rFont val="Times New Roman"/>
        <charset val="134"/>
      </rPr>
      <t>7510</t>
    </r>
    <r>
      <rPr>
        <sz val="11"/>
        <color theme="1"/>
        <rFont val="方正仿宋"/>
        <charset val="134"/>
      </rPr>
      <t>，超过补助标准上限</t>
    </r>
  </si>
  <si>
    <r>
      <rPr>
        <sz val="11"/>
        <rFont val="方正仿宋"/>
        <charset val="134"/>
      </rPr>
      <t>补助标准上限为</t>
    </r>
    <r>
      <rPr>
        <sz val="11"/>
        <rFont val="Times New Roman"/>
        <charset val="134"/>
      </rPr>
      <t>35,342.20</t>
    </r>
    <r>
      <rPr>
        <sz val="11"/>
        <rFont val="方正仿宋"/>
        <charset val="134"/>
      </rPr>
      <t>，大于申报金额</t>
    </r>
    <r>
      <rPr>
        <sz val="11"/>
        <rFont val="Times New Roman"/>
        <charset val="134"/>
      </rPr>
      <t>32,256.00</t>
    </r>
  </si>
  <si>
    <t>自贡灯彩文化产业集团有限公司</t>
  </si>
  <si>
    <r>
      <rPr>
        <sz val="11"/>
        <color theme="1"/>
        <rFont val="方正仿宋"/>
        <charset val="134"/>
      </rPr>
      <t>申报金额</t>
    </r>
    <r>
      <rPr>
        <sz val="11"/>
        <color theme="1"/>
        <rFont val="Times New Roman"/>
        <charset val="134"/>
      </rPr>
      <t>6258</t>
    </r>
    <r>
      <rPr>
        <sz val="11"/>
        <color theme="1"/>
        <rFont val="方正仿宋"/>
        <charset val="134"/>
      </rPr>
      <t>，超过补助标准上限</t>
    </r>
  </si>
  <si>
    <r>
      <rPr>
        <sz val="11"/>
        <color theme="1"/>
        <rFont val="方正仿宋"/>
        <charset val="134"/>
      </rPr>
      <t>申报金额</t>
    </r>
    <r>
      <rPr>
        <sz val="11"/>
        <color theme="1"/>
        <rFont val="Times New Roman"/>
        <charset val="134"/>
      </rPr>
      <t>1517</t>
    </r>
    <r>
      <rPr>
        <sz val="11"/>
        <color theme="1"/>
        <rFont val="方正仿宋"/>
        <charset val="134"/>
      </rPr>
      <t>低于补助上限</t>
    </r>
  </si>
  <si>
    <r>
      <rPr>
        <sz val="11"/>
        <color theme="1"/>
        <rFont val="方正仿宋"/>
        <charset val="134"/>
      </rPr>
      <t>申报金额</t>
    </r>
    <r>
      <rPr>
        <sz val="11"/>
        <color theme="1"/>
        <rFont val="Times New Roman"/>
        <charset val="134"/>
      </rPr>
      <t>600</t>
    </r>
    <r>
      <rPr>
        <sz val="11"/>
        <color theme="1"/>
        <rFont val="方正仿宋"/>
        <charset val="134"/>
      </rPr>
      <t>低于补助上限</t>
    </r>
  </si>
  <si>
    <t>广汉华可酒店有限公司</t>
  </si>
  <si>
    <r>
      <rPr>
        <sz val="11"/>
        <color theme="1"/>
        <rFont val="方正仿宋"/>
        <charset val="134"/>
      </rPr>
      <t>申报金额</t>
    </r>
    <r>
      <rPr>
        <sz val="11"/>
        <color theme="1"/>
        <rFont val="Times New Roman"/>
        <charset val="134"/>
      </rPr>
      <t>7319.02</t>
    </r>
    <r>
      <rPr>
        <sz val="11"/>
        <color theme="1"/>
        <rFont val="方正仿宋"/>
        <charset val="134"/>
      </rPr>
      <t>，超过补助标准上限</t>
    </r>
  </si>
  <si>
    <r>
      <rPr>
        <sz val="11"/>
        <color theme="1"/>
        <rFont val="方正仿宋"/>
        <charset val="134"/>
      </rPr>
      <t>申报金额</t>
    </r>
    <r>
      <rPr>
        <sz val="11"/>
        <color theme="1"/>
        <rFont val="Times New Roman"/>
        <charset val="134"/>
      </rPr>
      <t>1492</t>
    </r>
    <r>
      <rPr>
        <sz val="11"/>
        <color theme="1"/>
        <rFont val="方正仿宋"/>
        <charset val="134"/>
      </rPr>
      <t>低于补助上限</t>
    </r>
  </si>
  <si>
    <r>
      <rPr>
        <sz val="11"/>
        <color theme="1"/>
        <rFont val="方正仿宋"/>
        <charset val="134"/>
      </rPr>
      <t>申报金额</t>
    </r>
    <r>
      <rPr>
        <sz val="11"/>
        <color theme="1"/>
        <rFont val="Times New Roman"/>
        <charset val="134"/>
      </rPr>
      <t>11100.5</t>
    </r>
    <r>
      <rPr>
        <sz val="11"/>
        <color theme="1"/>
        <rFont val="方正仿宋"/>
        <charset val="134"/>
      </rPr>
      <t>高于补助上限</t>
    </r>
    <r>
      <rPr>
        <sz val="11"/>
        <color theme="1"/>
        <rFont val="Times New Roman"/>
        <charset val="134"/>
      </rPr>
      <t>1886.5</t>
    </r>
  </si>
  <si>
    <t>四川鼎龙国际旅行社有限公司</t>
  </si>
  <si>
    <t>未申报</t>
  </si>
  <si>
    <r>
      <rPr>
        <sz val="11"/>
        <color theme="1"/>
        <rFont val="方正仿宋"/>
        <charset val="134"/>
      </rPr>
      <t>申报金额</t>
    </r>
    <r>
      <rPr>
        <sz val="11"/>
        <color theme="1"/>
        <rFont val="Times New Roman"/>
        <charset val="134"/>
      </rPr>
      <t>8438.18</t>
    </r>
    <r>
      <rPr>
        <sz val="11"/>
        <color theme="1"/>
        <rFont val="方正仿宋"/>
        <charset val="134"/>
      </rPr>
      <t>，超过补助标准上限</t>
    </r>
  </si>
  <si>
    <r>
      <rPr>
        <sz val="11"/>
        <color theme="1"/>
        <rFont val="方正仿宋"/>
        <charset val="134"/>
      </rPr>
      <t>未申报</t>
    </r>
  </si>
  <si>
    <t>四川七维国际旅行社有限公司</t>
  </si>
  <si>
    <r>
      <rPr>
        <sz val="11"/>
        <color theme="1"/>
        <rFont val="方正仿宋"/>
        <charset val="134"/>
      </rPr>
      <t>申报金额</t>
    </r>
    <r>
      <rPr>
        <sz val="11"/>
        <color theme="1"/>
        <rFont val="Times New Roman"/>
        <charset val="134"/>
      </rPr>
      <t>8049.98</t>
    </r>
    <r>
      <rPr>
        <sz val="11"/>
        <color theme="1"/>
        <rFont val="方正仿宋"/>
        <charset val="134"/>
      </rPr>
      <t>，超过补助标准上限</t>
    </r>
  </si>
  <si>
    <r>
      <rPr>
        <sz val="11"/>
        <color theme="1"/>
        <rFont val="方正仿宋"/>
        <charset val="134"/>
      </rPr>
      <t>申报金额</t>
    </r>
    <r>
      <rPr>
        <sz val="11"/>
        <color theme="1"/>
        <rFont val="Times New Roman"/>
        <charset val="134"/>
      </rPr>
      <t>1317</t>
    </r>
    <r>
      <rPr>
        <sz val="11"/>
        <color theme="1"/>
        <rFont val="方正仿宋"/>
        <charset val="134"/>
      </rPr>
      <t>低于补助上限</t>
    </r>
  </si>
  <si>
    <r>
      <rPr>
        <sz val="11"/>
        <color theme="1"/>
        <rFont val="方正仿宋"/>
        <charset val="134"/>
      </rPr>
      <t>申报金额</t>
    </r>
    <r>
      <rPr>
        <sz val="11"/>
        <color theme="1"/>
        <rFont val="Times New Roman"/>
        <charset val="134"/>
      </rPr>
      <t>10633.9</t>
    </r>
    <r>
      <rPr>
        <sz val="11"/>
        <color theme="1"/>
        <rFont val="方正仿宋"/>
        <charset val="134"/>
      </rPr>
      <t>高于补助上限</t>
    </r>
    <r>
      <rPr>
        <sz val="11"/>
        <color theme="1"/>
        <rFont val="Times New Roman"/>
        <charset val="134"/>
      </rPr>
      <t>1886.5</t>
    </r>
  </si>
  <si>
    <r>
      <rPr>
        <sz val="11"/>
        <rFont val="Times New Roman"/>
        <charset val="134"/>
      </rPr>
      <t xml:space="preserve"> </t>
    </r>
    <r>
      <rPr>
        <sz val="11"/>
        <rFont val="方正仿宋"/>
        <charset val="134"/>
      </rPr>
      <t>四川省中国国际旅行社有限责任公司</t>
    </r>
  </si>
  <si>
    <r>
      <rPr>
        <sz val="11"/>
        <color theme="1"/>
        <rFont val="方正仿宋"/>
        <charset val="134"/>
      </rPr>
      <t>申报金额</t>
    </r>
    <r>
      <rPr>
        <sz val="11"/>
        <color theme="1"/>
        <rFont val="Times New Roman"/>
        <charset val="134"/>
      </rPr>
      <t>19170</t>
    </r>
    <r>
      <rPr>
        <sz val="11"/>
        <color theme="1"/>
        <rFont val="方正仿宋"/>
        <charset val="134"/>
      </rPr>
      <t>，票据金额</t>
    </r>
    <r>
      <rPr>
        <sz val="11"/>
        <color theme="1"/>
        <rFont val="Times New Roman"/>
        <charset val="134"/>
      </rPr>
      <t>19167</t>
    </r>
  </si>
  <si>
    <r>
      <rPr>
        <sz val="10"/>
        <color theme="1"/>
        <rFont val="方正仿宋"/>
        <charset val="134"/>
      </rPr>
      <t>申报金额</t>
    </r>
    <r>
      <rPr>
        <sz val="10"/>
        <color theme="1"/>
        <rFont val="Times New Roman"/>
        <charset val="134"/>
      </rPr>
      <t>8570</t>
    </r>
    <r>
      <rPr>
        <sz val="10"/>
        <color theme="1"/>
        <rFont val="方正仿宋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"/>
        <charset val="134"/>
      </rPr>
      <t>低于住宿费补助上限</t>
    </r>
    <r>
      <rPr>
        <sz val="10"/>
        <color theme="1"/>
        <rFont val="Times New Roman"/>
        <charset val="134"/>
      </rPr>
      <t>8570.75</t>
    </r>
  </si>
  <si>
    <r>
      <rPr>
        <sz val="11"/>
        <color theme="1"/>
        <rFont val="方正仿宋"/>
        <charset val="134"/>
      </rPr>
      <t>申报金额与补助上限金额均为</t>
    </r>
    <r>
      <rPr>
        <sz val="11"/>
        <color theme="1"/>
        <rFont val="Times New Roman"/>
        <charset val="134"/>
      </rPr>
      <t>3565</t>
    </r>
  </si>
  <si>
    <r>
      <rPr>
        <sz val="11"/>
        <color theme="1"/>
        <rFont val="Times New Roman"/>
        <charset val="134"/>
      </rPr>
      <t>8</t>
    </r>
    <r>
      <rPr>
        <sz val="11"/>
        <color theme="1"/>
        <rFont val="方正仿宋"/>
        <charset val="134"/>
      </rPr>
      <t>天公杂费上限</t>
    </r>
    <r>
      <rPr>
        <sz val="11"/>
        <color theme="1"/>
        <rFont val="Times New Roman"/>
        <charset val="134"/>
      </rPr>
      <t>2111</t>
    </r>
  </si>
  <si>
    <t>四川乐途天下国际旅行社有限公司</t>
  </si>
  <si>
    <r>
      <rPr>
        <sz val="11"/>
        <color theme="1"/>
        <rFont val="方正仿宋"/>
        <charset val="134"/>
      </rPr>
      <t>申报金额</t>
    </r>
    <r>
      <rPr>
        <sz val="11"/>
        <color theme="1"/>
        <rFont val="Times New Roman"/>
        <charset val="134"/>
      </rPr>
      <t>9968</t>
    </r>
    <r>
      <rPr>
        <sz val="11"/>
        <color theme="1"/>
        <rFont val="方正仿宋"/>
        <charset val="134"/>
      </rPr>
      <t>，超过补助标准上线</t>
    </r>
  </si>
  <si>
    <t>四川省因公临时出境标准
《四川省因公临时出国经费管理办法》（川财行〔2019〕80号）</t>
  </si>
  <si>
    <t>国家</t>
  </si>
  <si>
    <t>城市</t>
  </si>
  <si>
    <r>
      <rPr>
        <sz val="11"/>
        <color theme="1"/>
        <rFont val="方正仿宋"/>
        <charset val="134"/>
      </rPr>
      <t>住宿费</t>
    </r>
  </si>
  <si>
    <r>
      <rPr>
        <sz val="11"/>
        <color theme="1"/>
        <rFont val="方正仿宋"/>
        <charset val="134"/>
      </rPr>
      <t>公杂费</t>
    </r>
  </si>
  <si>
    <r>
      <rPr>
        <sz val="11"/>
        <color theme="1"/>
        <rFont val="方正仿宋"/>
        <charset val="134"/>
      </rPr>
      <t>日本</t>
    </r>
  </si>
  <si>
    <r>
      <rPr>
        <sz val="11"/>
        <color theme="1"/>
        <rFont val="方正仿宋"/>
        <charset val="134"/>
      </rPr>
      <t>东京</t>
    </r>
  </si>
  <si>
    <r>
      <rPr>
        <sz val="11"/>
        <color theme="1"/>
        <rFont val="方正仿宋"/>
        <charset val="134"/>
      </rPr>
      <t>大阪</t>
    </r>
  </si>
  <si>
    <r>
      <rPr>
        <sz val="11"/>
        <color theme="1"/>
        <rFont val="方正仿宋"/>
        <charset val="134"/>
      </rPr>
      <t>其他</t>
    </r>
  </si>
  <si>
    <r>
      <rPr>
        <sz val="11"/>
        <color theme="1"/>
        <rFont val="方正仿宋"/>
        <charset val="134"/>
      </rPr>
      <t>阿联酋</t>
    </r>
  </si>
  <si>
    <r>
      <rPr>
        <sz val="11"/>
        <color theme="1"/>
        <rFont val="方正仿宋"/>
        <charset val="134"/>
      </rPr>
      <t>迪拜</t>
    </r>
  </si>
  <si>
    <t>2023年9月人民币汇率</t>
  </si>
  <si>
    <r>
      <rPr>
        <sz val="11"/>
        <color theme="1"/>
        <rFont val="方正仿宋"/>
        <charset val="134"/>
      </rPr>
      <t>日元</t>
    </r>
  </si>
  <si>
    <r>
      <rPr>
        <sz val="11"/>
        <color theme="1"/>
        <rFont val="方正仿宋"/>
        <charset val="134"/>
      </rPr>
      <t>美元</t>
    </r>
  </si>
  <si>
    <t>人次激励</t>
  </si>
  <si>
    <t>旅展</t>
  </si>
  <si>
    <t>营销推广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</si>
</sst>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1"/>
      <name val="方正小标宋简体"/>
      <charset val="134"/>
    </font>
    <font>
      <sz val="11"/>
      <name val="Times New Roman"/>
      <charset val="134"/>
    </font>
    <font>
      <sz val="11"/>
      <name val="方正仿宋"/>
      <charset val="134"/>
    </font>
    <font>
      <sz val="11"/>
      <color theme="1"/>
      <name val="Times New Roman"/>
      <charset val="134"/>
    </font>
    <font>
      <sz val="11"/>
      <color rgb="FF000000"/>
      <name val="方正仿宋"/>
      <charset val="134"/>
    </font>
    <font>
      <sz val="11"/>
      <color theme="1"/>
      <name val="方正仿宋"/>
      <charset val="134"/>
    </font>
    <font>
      <sz val="14"/>
      <name val="方正小标宋简体"/>
      <charset val="134"/>
    </font>
    <font>
      <sz val="10"/>
      <color theme="1"/>
      <name val="方正仿宋"/>
      <charset val="134"/>
    </font>
    <font>
      <sz val="14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2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方正仿宋"/>
      <charset val="134"/>
    </font>
    <font>
      <sz val="11"/>
      <color theme="1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8" fillId="11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5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33" fillId="16" borderId="8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22" fillId="9" borderId="8" applyNumberFormat="false" applyAlignment="false" applyProtection="false">
      <alignment vertical="center"/>
    </xf>
    <xf numFmtId="0" fontId="27" fillId="16" borderId="12" applyNumberFormat="false" applyAlignment="false" applyProtection="false">
      <alignment vertical="center"/>
    </xf>
    <xf numFmtId="0" fontId="32" fillId="26" borderId="14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0" fillId="14" borderId="11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6" fillId="30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</cellStyleXfs>
  <cellXfs count="59">
    <xf numFmtId="0" fontId="0" fillId="0" borderId="0" xfId="0">
      <alignment vertical="center"/>
    </xf>
    <xf numFmtId="43" fontId="0" fillId="0" borderId="0" xfId="12">
      <alignment vertical="center"/>
    </xf>
    <xf numFmtId="0" fontId="0" fillId="0" borderId="0" xfId="0" applyFill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vertical="center" wrapText="true"/>
    </xf>
    <xf numFmtId="43" fontId="9" fillId="0" borderId="2" xfId="12" applyFont="true" applyFill="true" applyBorder="true">
      <alignment vertical="center"/>
    </xf>
    <xf numFmtId="0" fontId="9" fillId="0" borderId="2" xfId="0" applyFont="true" applyFill="true" applyBorder="true">
      <alignment vertical="center"/>
    </xf>
    <xf numFmtId="0" fontId="9" fillId="0" borderId="2" xfId="0" applyFont="true" applyFill="true" applyBorder="true" applyAlignment="true">
      <alignment vertical="center" wrapText="true"/>
    </xf>
    <xf numFmtId="0" fontId="10" fillId="0" borderId="2" xfId="0" applyFont="true" applyFill="true" applyBorder="true" applyAlignment="true">
      <alignment vertical="center" wrapText="true"/>
    </xf>
    <xf numFmtId="43" fontId="9" fillId="0" borderId="2" xfId="12" applyFont="true" applyBorder="true">
      <alignment vertical="center"/>
    </xf>
    <xf numFmtId="0" fontId="9" fillId="0" borderId="2" xfId="0" applyFont="true" applyBorder="true">
      <alignment vertical="center"/>
    </xf>
    <xf numFmtId="0" fontId="11" fillId="0" borderId="2" xfId="0" applyFont="true" applyFill="true" applyBorder="true" applyAlignment="true">
      <alignment vertical="center" wrapText="true"/>
    </xf>
    <xf numFmtId="0" fontId="7" fillId="0" borderId="2" xfId="0" applyFont="true" applyFill="true" applyBorder="true" applyAlignment="true">
      <alignment vertical="center" wrapText="true"/>
    </xf>
    <xf numFmtId="0" fontId="11" fillId="0" borderId="2" xfId="0" applyFont="true" applyBorder="true" applyAlignment="true">
      <alignment vertical="center" wrapText="true"/>
    </xf>
    <xf numFmtId="0" fontId="12" fillId="0" borderId="5" xfId="0" applyFont="true" applyFill="true" applyBorder="true" applyAlignment="true">
      <alignment horizontal="center" vertical="center"/>
    </xf>
    <xf numFmtId="0" fontId="12" fillId="0" borderId="6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vertical="center" wrapText="true"/>
    </xf>
    <xf numFmtId="43" fontId="9" fillId="0" borderId="0" xfId="12" applyFont="true" applyBorder="true">
      <alignment vertical="center"/>
    </xf>
    <xf numFmtId="0" fontId="9" fillId="0" borderId="0" xfId="0" applyFont="true" applyBorder="true">
      <alignment vertical="center"/>
    </xf>
    <xf numFmtId="0" fontId="6" fillId="0" borderId="2" xfId="0" applyFont="true" applyFill="true" applyBorder="true" applyAlignment="true">
      <alignment horizontal="center" vertical="center"/>
    </xf>
    <xf numFmtId="0" fontId="11" fillId="0" borderId="2" xfId="0" applyFont="true" applyBorder="true" applyAlignment="true">
      <alignment horizontal="center" vertical="center"/>
    </xf>
    <xf numFmtId="0" fontId="11" fillId="0" borderId="2" xfId="0" applyFont="true" applyBorder="true">
      <alignment vertical="center"/>
    </xf>
    <xf numFmtId="0" fontId="9" fillId="0" borderId="2" xfId="0" applyFont="true" applyBorder="true" applyAlignment="true">
      <alignment horizontal="center" vertical="center"/>
    </xf>
    <xf numFmtId="43" fontId="9" fillId="0" borderId="2" xfId="12" applyFont="true" applyBorder="true" applyAlignment="true">
      <alignment horizontal="center" vertical="center"/>
    </xf>
    <xf numFmtId="0" fontId="5" fillId="0" borderId="5" xfId="0" applyFont="true" applyBorder="true" applyAlignment="true">
      <alignment horizontal="center" vertical="center"/>
    </xf>
    <xf numFmtId="0" fontId="5" fillId="0" borderId="7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11" fillId="0" borderId="2" xfId="0" applyFont="true" applyFill="true" applyBorder="true">
      <alignment vertical="center"/>
    </xf>
    <xf numFmtId="0" fontId="13" fillId="0" borderId="2" xfId="0" applyFont="true" applyFill="true" applyBorder="true" applyAlignment="true">
      <alignment vertical="center" wrapText="true"/>
    </xf>
    <xf numFmtId="0" fontId="7" fillId="0" borderId="2" xfId="0" applyFont="true" applyFill="true" applyBorder="true">
      <alignment vertical="center"/>
    </xf>
    <xf numFmtId="0" fontId="9" fillId="0" borderId="0" xfId="0" applyFont="true">
      <alignment vertical="center"/>
    </xf>
    <xf numFmtId="43" fontId="9" fillId="0" borderId="0" xfId="12" applyFont="true">
      <alignment vertical="center"/>
    </xf>
    <xf numFmtId="0" fontId="9" fillId="0" borderId="0" xfId="0" applyFont="true" applyAlignment="true">
      <alignment vertical="center" wrapText="true"/>
    </xf>
    <xf numFmtId="0" fontId="9" fillId="0" borderId="2" xfId="0" applyFont="true" applyBorder="true" applyAlignment="true">
      <alignment vertical="center" wrapText="true"/>
    </xf>
    <xf numFmtId="43" fontId="9" fillId="0" borderId="2" xfId="0" applyNumberFormat="true" applyFont="true" applyBorder="true">
      <alignment vertical="center"/>
    </xf>
    <xf numFmtId="0" fontId="12" fillId="0" borderId="7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43" fontId="9" fillId="0" borderId="2" xfId="12" applyFont="true" applyBorder="true" applyAlignment="true">
      <alignment vertical="center" wrapText="true"/>
    </xf>
    <xf numFmtId="43" fontId="14" fillId="0" borderId="2" xfId="12" applyFont="true" applyBorder="true">
      <alignment vertical="center"/>
    </xf>
    <xf numFmtId="0" fontId="15" fillId="0" borderId="0" xfId="0" applyFont="true">
      <alignment vertical="center"/>
    </xf>
    <xf numFmtId="0" fontId="16" fillId="0" borderId="0" xfId="0" applyFont="true" applyAlignment="true">
      <alignment vertical="center" wrapText="true"/>
    </xf>
    <xf numFmtId="0" fontId="1" fillId="0" borderId="0" xfId="0" applyFont="true" applyAlignment="true">
      <alignment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17" fillId="0" borderId="2" xfId="0" applyFont="true" applyBorder="true" applyAlignment="true">
      <alignment horizontal="center" vertical="center"/>
    </xf>
    <xf numFmtId="43" fontId="17" fillId="0" borderId="2" xfId="12" applyFont="true" applyBorder="true" applyAlignment="true">
      <alignment horizontal="center" vertical="center"/>
    </xf>
    <xf numFmtId="0" fontId="15" fillId="0" borderId="2" xfId="0" applyFont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602615</xdr:colOff>
      <xdr:row>17</xdr:row>
      <xdr:rowOff>92075</xdr:rowOff>
    </xdr:from>
    <xdr:to>
      <xdr:col>13</xdr:col>
      <xdr:colOff>186055</xdr:colOff>
      <xdr:row>44</xdr:row>
      <xdr:rowOff>41275</xdr:rowOff>
    </xdr:to>
    <xdr:pic>
      <xdr:nvPicPr>
        <xdr:cNvPr id="4" name="图片 3" descr="171759947800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516495" y="6889750"/>
          <a:ext cx="6167755" cy="5026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="80" zoomScaleNormal="80" workbookViewId="0">
      <selection activeCell="A3" sqref="A3:F3"/>
    </sheetView>
  </sheetViews>
  <sheetFormatPr defaultColWidth="8.73333333333333" defaultRowHeight="13.5" outlineLevelRow="6" outlineLevelCol="5"/>
  <cols>
    <col min="2" max="2" width="31.7166666666667" customWidth="true"/>
    <col min="3" max="3" width="21.0916666666667" customWidth="true"/>
    <col min="4" max="4" width="18.5916666666667" customWidth="true"/>
    <col min="5" max="5" width="20.4666666666667" customWidth="true"/>
    <col min="6" max="6" width="12.225" customWidth="true"/>
  </cols>
  <sheetData>
    <row r="1" ht="36" customHeight="true" spans="1:2">
      <c r="A1" s="53" t="s">
        <v>0</v>
      </c>
      <c r="B1" s="54"/>
    </row>
    <row r="2" ht="37" customHeight="true" spans="1:6">
      <c r="A2" s="4" t="s">
        <v>1</v>
      </c>
      <c r="B2" s="4"/>
      <c r="C2" s="4"/>
      <c r="D2" s="4"/>
      <c r="E2" s="4"/>
      <c r="F2" s="4"/>
    </row>
    <row r="3" ht="47" customHeight="true" spans="1:6">
      <c r="A3" s="6" t="s">
        <v>2</v>
      </c>
      <c r="B3" s="6"/>
      <c r="C3" s="6"/>
      <c r="D3" s="6"/>
      <c r="E3" s="6"/>
      <c r="F3" s="6"/>
    </row>
    <row r="4" ht="50" customHeight="true" spans="1:6">
      <c r="A4" s="36" t="s">
        <v>3</v>
      </c>
      <c r="B4" s="36" t="s">
        <v>4</v>
      </c>
      <c r="C4" s="36" t="s">
        <v>5</v>
      </c>
      <c r="D4" s="36" t="s">
        <v>6</v>
      </c>
      <c r="E4" s="36" t="s">
        <v>7</v>
      </c>
      <c r="F4" s="36" t="s">
        <v>8</v>
      </c>
    </row>
    <row r="5" s="2" customFormat="true" ht="27" customHeight="true" spans="1:6">
      <c r="A5" s="55">
        <v>1</v>
      </c>
      <c r="B5" s="20" t="s">
        <v>9</v>
      </c>
      <c r="C5" s="14">
        <v>11700</v>
      </c>
      <c r="D5" s="14">
        <v>0</v>
      </c>
      <c r="E5" s="14">
        <v>11700</v>
      </c>
      <c r="F5" s="38"/>
    </row>
    <row r="6" ht="27" customHeight="true" spans="1:6">
      <c r="A6" s="32">
        <v>2</v>
      </c>
      <c r="B6" s="22" t="s">
        <v>10</v>
      </c>
      <c r="C6" s="18">
        <v>7233</v>
      </c>
      <c r="D6" s="18">
        <v>0</v>
      </c>
      <c r="E6" s="18">
        <v>7233</v>
      </c>
      <c r="F6" s="19"/>
    </row>
    <row r="7" s="52" customFormat="true" ht="27" customHeight="true" spans="1:6">
      <c r="A7" s="56" t="s">
        <v>11</v>
      </c>
      <c r="B7" s="56"/>
      <c r="C7" s="57">
        <f>SUM(C5:C6)</f>
        <v>18933</v>
      </c>
      <c r="D7" s="57">
        <v>0</v>
      </c>
      <c r="E7" s="57">
        <f>SUM(E5:E6)</f>
        <v>18933</v>
      </c>
      <c r="F7" s="58"/>
    </row>
  </sheetData>
  <mergeCells count="4">
    <mergeCell ref="A1:B1"/>
    <mergeCell ref="A2:F2"/>
    <mergeCell ref="A3:F3"/>
    <mergeCell ref="A7:B7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zoomScale="80" zoomScaleNormal="80" workbookViewId="0">
      <pane ySplit="6" topLeftCell="A7" activePane="bottomLeft" state="frozen"/>
      <selection/>
      <selection pane="bottomLeft" activeCell="R9" sqref="R9"/>
    </sheetView>
  </sheetViews>
  <sheetFormatPr defaultColWidth="8.73333333333333" defaultRowHeight="13.5"/>
  <cols>
    <col min="2" max="2" width="14.2416666666667" customWidth="true"/>
    <col min="3" max="3" width="12.7333333333333" customWidth="true"/>
    <col min="4" max="4" width="17.2666666666667" customWidth="true"/>
    <col min="5" max="5" width="12.1833333333333" customWidth="true"/>
    <col min="6" max="6" width="13.6833333333333" customWidth="true"/>
    <col min="7" max="7" width="11.8916666666667"/>
    <col min="8" max="8" width="18.25" customWidth="true"/>
    <col min="9" max="9" width="11.8916666666667"/>
    <col min="10" max="10" width="15.725" customWidth="true"/>
    <col min="11" max="11" width="11.8916666666667"/>
    <col min="12" max="13" width="14.325" customWidth="true"/>
    <col min="14" max="15" width="15.2416666666667" customWidth="true"/>
    <col min="16" max="16" width="15.2333333333333" customWidth="true"/>
    <col min="17" max="17" width="21.9166666666667" customWidth="true"/>
    <col min="19" max="19" width="9.89166666666667"/>
    <col min="20" max="20" width="16.4416666666667"/>
  </cols>
  <sheetData>
    <row r="1" ht="15" spans="1:1">
      <c r="A1" s="3" t="s">
        <v>12</v>
      </c>
    </row>
    <row r="2" ht="24" spans="1:16">
      <c r="A2" s="4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31" customHeight="true" spans="1:17">
      <c r="A4" s="7" t="s">
        <v>3</v>
      </c>
      <c r="B4" s="7" t="s">
        <v>4</v>
      </c>
      <c r="C4" s="8" t="s">
        <v>14</v>
      </c>
      <c r="D4" s="8"/>
      <c r="E4" s="8"/>
      <c r="F4" s="8"/>
      <c r="G4" s="36" t="s">
        <v>15</v>
      </c>
      <c r="H4" s="36"/>
      <c r="I4" s="36"/>
      <c r="J4" s="36"/>
      <c r="K4" s="36"/>
      <c r="L4" s="36"/>
      <c r="M4" s="36" t="s">
        <v>5</v>
      </c>
      <c r="N4" s="37" t="s">
        <v>16</v>
      </c>
      <c r="O4" s="47" t="s">
        <v>6</v>
      </c>
      <c r="P4" s="37" t="s">
        <v>17</v>
      </c>
      <c r="Q4" s="36" t="s">
        <v>8</v>
      </c>
    </row>
    <row r="5" ht="31" customHeight="true" spans="1:17">
      <c r="A5" s="9"/>
      <c r="B5" s="9"/>
      <c r="C5" s="8" t="s">
        <v>18</v>
      </c>
      <c r="D5" s="8"/>
      <c r="E5" s="8" t="s">
        <v>19</v>
      </c>
      <c r="F5" s="8"/>
      <c r="G5" s="29" t="s">
        <v>20</v>
      </c>
      <c r="H5" s="29"/>
      <c r="I5" s="36" t="s">
        <v>21</v>
      </c>
      <c r="J5" s="36"/>
      <c r="K5" s="36" t="s">
        <v>22</v>
      </c>
      <c r="L5" s="36"/>
      <c r="M5" s="36"/>
      <c r="N5" s="37"/>
      <c r="O5" s="48"/>
      <c r="P5" s="37"/>
      <c r="Q5" s="36"/>
    </row>
    <row r="6" ht="15.75" spans="1:17">
      <c r="A6" s="10"/>
      <c r="B6" s="10"/>
      <c r="C6" s="11" t="s">
        <v>16</v>
      </c>
      <c r="D6" s="11" t="s">
        <v>8</v>
      </c>
      <c r="E6" s="11" t="s">
        <v>16</v>
      </c>
      <c r="F6" s="11" t="s">
        <v>8</v>
      </c>
      <c r="G6" s="37" t="s">
        <v>16</v>
      </c>
      <c r="H6" s="36" t="s">
        <v>8</v>
      </c>
      <c r="I6" s="37" t="s">
        <v>16</v>
      </c>
      <c r="J6" s="36" t="s">
        <v>8</v>
      </c>
      <c r="K6" s="37" t="s">
        <v>16</v>
      </c>
      <c r="L6" s="36" t="s">
        <v>8</v>
      </c>
      <c r="M6" s="36"/>
      <c r="N6" s="36"/>
      <c r="O6" s="49"/>
      <c r="P6" s="37"/>
      <c r="Q6" s="36"/>
    </row>
    <row r="7" s="2" customFormat="true" ht="45" spans="1:17">
      <c r="A7" s="12">
        <v>1</v>
      </c>
      <c r="B7" s="13" t="s">
        <v>23</v>
      </c>
      <c r="C7" s="14">
        <f>12799+4125+1560</f>
        <v>18484</v>
      </c>
      <c r="D7" s="15"/>
      <c r="E7" s="14">
        <v>1800</v>
      </c>
      <c r="F7" s="13" t="s">
        <v>24</v>
      </c>
      <c r="G7" s="14">
        <f>889.2+988*2+1460*3</f>
        <v>7245.2</v>
      </c>
      <c r="H7" s="20" t="s">
        <v>25</v>
      </c>
      <c r="I7" s="14">
        <f>494*3.5+365*3.5</f>
        <v>3006.5</v>
      </c>
      <c r="J7" s="15" t="s">
        <v>26</v>
      </c>
      <c r="K7" s="14">
        <f>247*3.5+292*3.5</f>
        <v>1886.5</v>
      </c>
      <c r="L7" s="15" t="s">
        <v>27</v>
      </c>
      <c r="M7" s="14">
        <v>33686</v>
      </c>
      <c r="N7" s="14">
        <f>C7+E7+G7+I7+K7</f>
        <v>32422.2</v>
      </c>
      <c r="O7" s="14">
        <f>M7-P7</f>
        <v>1263.8</v>
      </c>
      <c r="P7" s="14">
        <v>32422.2</v>
      </c>
      <c r="Q7" s="20" t="s">
        <v>28</v>
      </c>
    </row>
    <row r="8" s="2" customFormat="true" ht="43.5" spans="1:17">
      <c r="A8" s="12">
        <v>2</v>
      </c>
      <c r="B8" s="13" t="s">
        <v>29</v>
      </c>
      <c r="C8" s="14">
        <f>18854</f>
        <v>18854</v>
      </c>
      <c r="D8" s="15"/>
      <c r="E8" s="14">
        <v>4350</v>
      </c>
      <c r="F8" s="16"/>
      <c r="G8" s="14">
        <f>889.2+988*2+1460*3</f>
        <v>7245.2</v>
      </c>
      <c r="H8" s="20" t="s">
        <v>25</v>
      </c>
      <c r="I8" s="14">
        <f>494*3.5+365*3.5</f>
        <v>3006.5</v>
      </c>
      <c r="J8" s="15" t="s">
        <v>26</v>
      </c>
      <c r="K8" s="14">
        <f>247*3.5+292*3.5</f>
        <v>1886.5</v>
      </c>
      <c r="L8" s="15" t="s">
        <v>27</v>
      </c>
      <c r="M8" s="14">
        <v>32256</v>
      </c>
      <c r="N8" s="14">
        <f>C8+E8+G8+I8+K8</f>
        <v>35342.2</v>
      </c>
      <c r="O8" s="14">
        <f t="shared" ref="O8:O15" si="0">M8-P8</f>
        <v>0</v>
      </c>
      <c r="P8" s="14">
        <v>32256</v>
      </c>
      <c r="Q8" s="20" t="s">
        <v>30</v>
      </c>
    </row>
    <row r="9" s="2" customFormat="true" ht="43.5" spans="1:17">
      <c r="A9" s="12">
        <v>3</v>
      </c>
      <c r="B9" s="13" t="s">
        <v>31</v>
      </c>
      <c r="C9" s="14">
        <v>18854</v>
      </c>
      <c r="D9" s="16"/>
      <c r="E9" s="14">
        <f>2850+1500</f>
        <v>4350</v>
      </c>
      <c r="F9" s="16"/>
      <c r="G9" s="14">
        <f>889.2+988*2+1460*3</f>
        <v>7245.2</v>
      </c>
      <c r="H9" s="20" t="s">
        <v>32</v>
      </c>
      <c r="I9" s="14">
        <f>494*3.5+365*3.5</f>
        <v>3006.5</v>
      </c>
      <c r="J9" s="15" t="s">
        <v>26</v>
      </c>
      <c r="K9" s="14">
        <f>247*3.5+292*3.5</f>
        <v>1886.5</v>
      </c>
      <c r="L9" s="15" t="s">
        <v>27</v>
      </c>
      <c r="M9" s="14">
        <v>32256</v>
      </c>
      <c r="N9" s="14">
        <f>C9+E9+G9+I9+K9</f>
        <v>35342.2</v>
      </c>
      <c r="O9" s="14">
        <f t="shared" si="0"/>
        <v>0</v>
      </c>
      <c r="P9" s="14">
        <v>32256</v>
      </c>
      <c r="Q9" s="13" t="s">
        <v>33</v>
      </c>
    </row>
    <row r="10" ht="30" spans="1:18">
      <c r="A10" s="12">
        <v>4</v>
      </c>
      <c r="B10" s="17" t="s">
        <v>34</v>
      </c>
      <c r="C10" s="18">
        <f>4824+10934+1037</f>
        <v>16795</v>
      </c>
      <c r="D10" s="19"/>
      <c r="E10" s="14">
        <v>2110</v>
      </c>
      <c r="F10" s="15"/>
      <c r="G10" s="14">
        <f>1460*3.5</f>
        <v>5110</v>
      </c>
      <c r="H10" s="20" t="s">
        <v>35</v>
      </c>
      <c r="I10" s="18">
        <v>1517</v>
      </c>
      <c r="J10" s="44" t="s">
        <v>36</v>
      </c>
      <c r="K10" s="18">
        <v>600</v>
      </c>
      <c r="L10" s="44" t="s">
        <v>37</v>
      </c>
      <c r="M10" s="50">
        <v>28805</v>
      </c>
      <c r="N10" s="18">
        <f>C10+E10+G10+I10+K10</f>
        <v>26132</v>
      </c>
      <c r="O10" s="14">
        <f t="shared" si="0"/>
        <v>2673</v>
      </c>
      <c r="P10" s="18">
        <v>26132</v>
      </c>
      <c r="Q10" s="22" t="s">
        <v>28</v>
      </c>
      <c r="R10" s="2"/>
    </row>
    <row r="11" ht="45" spans="1:18">
      <c r="A11" s="12">
        <v>5</v>
      </c>
      <c r="B11" s="13" t="s">
        <v>38</v>
      </c>
      <c r="C11" s="18">
        <f>3745+2400+569.87+11132+922</f>
        <v>18768.87</v>
      </c>
      <c r="D11" s="19"/>
      <c r="E11" s="14">
        <f>1102.5+2230</f>
        <v>3332.5</v>
      </c>
      <c r="F11" s="15"/>
      <c r="G11" s="14">
        <f>889.2+988*2+1460*3</f>
        <v>7245.2</v>
      </c>
      <c r="H11" s="20" t="s">
        <v>39</v>
      </c>
      <c r="I11" s="18">
        <v>1492</v>
      </c>
      <c r="J11" s="44" t="s">
        <v>40</v>
      </c>
      <c r="K11" s="18">
        <f>247*3.5+292*3.5</f>
        <v>1886.5</v>
      </c>
      <c r="L11" s="44" t="s">
        <v>41</v>
      </c>
      <c r="M11" s="50">
        <v>43253.89</v>
      </c>
      <c r="N11" s="18">
        <f>C11+E11+G11+I11+K11</f>
        <v>32725.07</v>
      </c>
      <c r="O11" s="14">
        <f t="shared" si="0"/>
        <v>10528.82</v>
      </c>
      <c r="P11" s="18">
        <v>32725.07</v>
      </c>
      <c r="Q11" s="22" t="s">
        <v>28</v>
      </c>
      <c r="R11" s="2"/>
    </row>
    <row r="12" ht="30" spans="1:18">
      <c r="A12" s="12">
        <v>6</v>
      </c>
      <c r="B12" s="17" t="s">
        <v>42</v>
      </c>
      <c r="C12" s="18">
        <f>4125+1560+12799</f>
        <v>18484</v>
      </c>
      <c r="D12" s="19"/>
      <c r="E12" s="14">
        <v>0</v>
      </c>
      <c r="F12" s="38" t="s">
        <v>43</v>
      </c>
      <c r="G12" s="14">
        <f>717.41+988*2+1460*3</f>
        <v>7073.41</v>
      </c>
      <c r="H12" s="20" t="s">
        <v>44</v>
      </c>
      <c r="I12" s="18">
        <v>0</v>
      </c>
      <c r="J12" s="19" t="s">
        <v>45</v>
      </c>
      <c r="K12" s="18">
        <v>0</v>
      </c>
      <c r="L12" s="31" t="s">
        <v>43</v>
      </c>
      <c r="M12" s="18">
        <v>26922.18</v>
      </c>
      <c r="N12" s="18">
        <f>C12+G12</f>
        <v>25557.41</v>
      </c>
      <c r="O12" s="14">
        <f t="shared" si="0"/>
        <v>1364.77</v>
      </c>
      <c r="P12" s="18">
        <v>25557.41</v>
      </c>
      <c r="Q12" s="22" t="s">
        <v>28</v>
      </c>
      <c r="R12" s="2"/>
    </row>
    <row r="13" ht="45" spans="1:18">
      <c r="A13" s="12">
        <v>7</v>
      </c>
      <c r="B13" s="20" t="s">
        <v>46</v>
      </c>
      <c r="C13" s="18">
        <f>2400+3745+11132+569.87+960</f>
        <v>18806.87</v>
      </c>
      <c r="D13" s="19"/>
      <c r="E13" s="14">
        <f>1102.5+2110</f>
        <v>3212.5</v>
      </c>
      <c r="F13" s="16"/>
      <c r="G13" s="14">
        <f>889.2+988*2+1460*3.5</f>
        <v>7975.2</v>
      </c>
      <c r="H13" s="20" t="s">
        <v>47</v>
      </c>
      <c r="I13" s="18">
        <v>1317</v>
      </c>
      <c r="J13" s="22" t="s">
        <v>48</v>
      </c>
      <c r="K13" s="18">
        <f>247*3.5+292*3.5</f>
        <v>1886.5</v>
      </c>
      <c r="L13" s="22" t="s">
        <v>49</v>
      </c>
      <c r="M13" s="50">
        <v>43168.15</v>
      </c>
      <c r="N13" s="18">
        <f>C13+E13+G13+I13+K13</f>
        <v>33198.07</v>
      </c>
      <c r="O13" s="14">
        <f t="shared" si="0"/>
        <v>9970.08</v>
      </c>
      <c r="P13" s="18">
        <v>33198.07</v>
      </c>
      <c r="Q13" s="22" t="s">
        <v>28</v>
      </c>
      <c r="R13" s="2"/>
    </row>
    <row r="14" ht="45" spans="1:20">
      <c r="A14" s="12">
        <v>8</v>
      </c>
      <c r="B14" s="21" t="s">
        <v>50</v>
      </c>
      <c r="C14" s="18">
        <f>6824+1874+10469</f>
        <v>19167</v>
      </c>
      <c r="D14" s="22" t="s">
        <v>51</v>
      </c>
      <c r="E14" s="14">
        <f>1976+2190</f>
        <v>4166</v>
      </c>
      <c r="F14" s="15"/>
      <c r="G14" s="14">
        <v>8570</v>
      </c>
      <c r="H14" s="39" t="s">
        <v>52</v>
      </c>
      <c r="I14" s="18">
        <f>494*5+365*3</f>
        <v>3565</v>
      </c>
      <c r="J14" s="22" t="s">
        <v>53</v>
      </c>
      <c r="K14" s="45">
        <f>247*5+292*3</f>
        <v>2111</v>
      </c>
      <c r="L14" s="44" t="s">
        <v>54</v>
      </c>
      <c r="M14" s="50">
        <v>48000</v>
      </c>
      <c r="N14" s="18">
        <f>C14+E14+G14+I14+K14</f>
        <v>37579</v>
      </c>
      <c r="O14" s="14">
        <f t="shared" si="0"/>
        <v>10421</v>
      </c>
      <c r="P14" s="18">
        <v>37579</v>
      </c>
      <c r="Q14" s="22" t="s">
        <v>28</v>
      </c>
      <c r="R14" s="2"/>
      <c r="T14" s="1"/>
    </row>
    <row r="15" ht="45" spans="1:18">
      <c r="A15" s="12">
        <v>9</v>
      </c>
      <c r="B15" s="13" t="s">
        <v>55</v>
      </c>
      <c r="C15" s="18">
        <v>18484</v>
      </c>
      <c r="D15" s="19"/>
      <c r="E15" s="14">
        <v>2110</v>
      </c>
      <c r="F15" s="40"/>
      <c r="G15" s="14">
        <f>889.2+988*2+1460*3.5</f>
        <v>7975.2</v>
      </c>
      <c r="H15" s="20" t="s">
        <v>56</v>
      </c>
      <c r="I15" s="18">
        <v>1517</v>
      </c>
      <c r="J15" s="22" t="s">
        <v>36</v>
      </c>
      <c r="K15" s="18">
        <v>600</v>
      </c>
      <c r="L15" s="44" t="s">
        <v>37</v>
      </c>
      <c r="M15" s="50">
        <v>40000</v>
      </c>
      <c r="N15" s="18">
        <f>C15+E15+G15+I15+K15</f>
        <v>30686.2</v>
      </c>
      <c r="O15" s="14">
        <f t="shared" si="0"/>
        <v>9313.8</v>
      </c>
      <c r="P15" s="18">
        <v>30686.2</v>
      </c>
      <c r="Q15" s="22" t="s">
        <v>28</v>
      </c>
      <c r="R15" s="2"/>
    </row>
    <row r="16" ht="19.5" spans="1:17">
      <c r="A16" s="23" t="s">
        <v>11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46"/>
      <c r="M16" s="51">
        <f>SUM(M7:M15)</f>
        <v>328347.22</v>
      </c>
      <c r="N16" s="51">
        <f>SUM(N7:N15)</f>
        <v>288984.35</v>
      </c>
      <c r="O16" s="51">
        <f>SUM(O7:O15)</f>
        <v>45535.27</v>
      </c>
      <c r="P16" s="51">
        <f>SUM(P7:P15)</f>
        <v>282811.95</v>
      </c>
      <c r="Q16" s="22"/>
    </row>
    <row r="17" spans="1:16">
      <c r="A17" s="25"/>
      <c r="B17" s="26"/>
      <c r="C17" s="27"/>
      <c r="D17" s="28"/>
      <c r="E17" s="27"/>
      <c r="F17" s="41"/>
      <c r="G17" s="42"/>
      <c r="H17" s="43"/>
      <c r="I17" s="42"/>
      <c r="J17" s="41"/>
      <c r="K17" s="42"/>
      <c r="L17" s="41"/>
      <c r="M17" s="41"/>
      <c r="N17" s="42"/>
      <c r="O17" s="42"/>
      <c r="P17" s="42"/>
    </row>
    <row r="18" ht="36" customHeight="true" spans="1:16">
      <c r="A18" s="8" t="s">
        <v>57</v>
      </c>
      <c r="B18" s="29"/>
      <c r="C18" s="29"/>
      <c r="D18" s="29"/>
      <c r="E18" s="29"/>
      <c r="H18" s="41"/>
      <c r="I18" s="41"/>
      <c r="J18" s="41"/>
      <c r="K18" s="41"/>
      <c r="L18" s="41"/>
      <c r="M18" s="41"/>
      <c r="N18" s="41"/>
      <c r="O18" s="41"/>
      <c r="P18" s="41"/>
    </row>
    <row r="19" ht="15" spans="1:16">
      <c r="A19" s="30" t="s">
        <v>58</v>
      </c>
      <c r="B19" s="31" t="s">
        <v>59</v>
      </c>
      <c r="C19" s="32" t="s">
        <v>60</v>
      </c>
      <c r="D19" s="30" t="s">
        <v>21</v>
      </c>
      <c r="E19" s="32" t="s">
        <v>61</v>
      </c>
      <c r="H19" s="41"/>
      <c r="I19" s="41"/>
      <c r="J19" s="41"/>
      <c r="K19" s="41"/>
      <c r="L19" s="41"/>
      <c r="M19" s="41"/>
      <c r="N19" s="41"/>
      <c r="O19" s="41"/>
      <c r="P19" s="41"/>
    </row>
    <row r="20" ht="15" spans="1:16">
      <c r="A20" s="32" t="s">
        <v>62</v>
      </c>
      <c r="B20" s="19" t="s">
        <v>63</v>
      </c>
      <c r="C20" s="33">
        <f>20000*0.0494</f>
        <v>988</v>
      </c>
      <c r="D20" s="33">
        <v>494</v>
      </c>
      <c r="E20" s="33">
        <f>5000*0.0494</f>
        <v>247</v>
      </c>
      <c r="H20" s="41"/>
      <c r="I20" s="41"/>
      <c r="J20" s="41"/>
      <c r="K20" s="41"/>
      <c r="L20" s="41"/>
      <c r="M20" s="41"/>
      <c r="N20" s="41"/>
      <c r="O20" s="41"/>
      <c r="P20" s="41"/>
    </row>
    <row r="21" ht="15" spans="1:16">
      <c r="A21" s="32"/>
      <c r="B21" s="19" t="s">
        <v>64</v>
      </c>
      <c r="C21" s="18">
        <f>18000*0.0494</f>
        <v>889.2</v>
      </c>
      <c r="D21" s="33">
        <v>494</v>
      </c>
      <c r="E21" s="18">
        <v>247</v>
      </c>
      <c r="F21" s="28"/>
      <c r="H21" s="41"/>
      <c r="I21" s="41"/>
      <c r="J21" s="41"/>
      <c r="K21" s="41"/>
      <c r="L21" s="41"/>
      <c r="M21" s="41"/>
      <c r="N21" s="41"/>
      <c r="O21" s="41"/>
      <c r="P21" s="41"/>
    </row>
    <row r="22" ht="15" spans="1:16">
      <c r="A22" s="32"/>
      <c r="B22" s="19" t="s">
        <v>65</v>
      </c>
      <c r="C22" s="18">
        <f>9000*0.0494</f>
        <v>444.6</v>
      </c>
      <c r="D22" s="33">
        <v>494</v>
      </c>
      <c r="E22" s="18">
        <v>247</v>
      </c>
      <c r="F22" s="28"/>
      <c r="H22" s="41"/>
      <c r="I22" s="41"/>
      <c r="J22" s="41"/>
      <c r="K22" s="41"/>
      <c r="L22" s="41"/>
      <c r="M22" s="41"/>
      <c r="N22" s="41"/>
      <c r="O22" s="41"/>
      <c r="P22" s="41"/>
    </row>
    <row r="23" ht="15" spans="1:16">
      <c r="A23" s="19" t="s">
        <v>66</v>
      </c>
      <c r="B23" s="19" t="s">
        <v>67</v>
      </c>
      <c r="C23" s="18">
        <f>200*7.3</f>
        <v>1460</v>
      </c>
      <c r="D23" s="18">
        <v>365</v>
      </c>
      <c r="E23" s="18">
        <f>40*7.3</f>
        <v>292</v>
      </c>
      <c r="F23" s="28"/>
      <c r="H23" s="41"/>
      <c r="I23" s="41"/>
      <c r="J23" s="41"/>
      <c r="K23" s="41"/>
      <c r="L23" s="41"/>
      <c r="M23" s="41"/>
      <c r="N23" s="41"/>
      <c r="O23" s="41"/>
      <c r="P23" s="41"/>
    </row>
    <row r="25" ht="15.75" spans="1:2">
      <c r="A25" s="34" t="s">
        <v>68</v>
      </c>
      <c r="B25" s="35"/>
    </row>
    <row r="26" ht="15" spans="1:3">
      <c r="A26" s="32" t="s">
        <v>69</v>
      </c>
      <c r="B26" s="19">
        <v>0.0494</v>
      </c>
      <c r="C26" s="1"/>
    </row>
    <row r="27" ht="15" spans="1:4">
      <c r="A27" s="32" t="s">
        <v>70</v>
      </c>
      <c r="B27" s="19">
        <v>7.3</v>
      </c>
      <c r="D27" s="1"/>
    </row>
  </sheetData>
  <mergeCells count="20">
    <mergeCell ref="A2:N2"/>
    <mergeCell ref="A3:N3"/>
    <mergeCell ref="C4:F4"/>
    <mergeCell ref="G4:L4"/>
    <mergeCell ref="C5:D5"/>
    <mergeCell ref="E5:F5"/>
    <mergeCell ref="G5:H5"/>
    <mergeCell ref="I5:J5"/>
    <mergeCell ref="K5:L5"/>
    <mergeCell ref="A16:L16"/>
    <mergeCell ref="A18:E18"/>
    <mergeCell ref="A25:B25"/>
    <mergeCell ref="A4:A6"/>
    <mergeCell ref="A20:A22"/>
    <mergeCell ref="B4:B6"/>
    <mergeCell ref="M4:M6"/>
    <mergeCell ref="N4:N6"/>
    <mergeCell ref="O4:O6"/>
    <mergeCell ref="P4:P6"/>
    <mergeCell ref="Q4:Q6"/>
  </mergeCells>
  <pageMargins left="0.75" right="0.75" top="1" bottom="1" header="0.5" footer="0.5"/>
  <headerFooter/>
  <ignoredErrors>
    <ignoredError sqref="G12" formula="true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opLeftCell="A2" workbookViewId="0">
      <selection activeCell="C10" sqref="C10"/>
    </sheetView>
  </sheetViews>
  <sheetFormatPr defaultColWidth="8.89166666666667" defaultRowHeight="13.5" outlineLevelRow="3" outlineLevelCol="5"/>
  <cols>
    <col min="2" max="2" width="17.775" customWidth="true"/>
    <col min="3" max="3" width="16.3333333333333" customWidth="true"/>
    <col min="4" max="4" width="14.1083333333333"/>
    <col min="6" max="6" width="16.4416666666667"/>
  </cols>
  <sheetData>
    <row r="1" spans="1:6">
      <c r="A1" t="s">
        <v>5</v>
      </c>
      <c r="B1" s="1">
        <v>5329070</v>
      </c>
      <c r="C1" s="1">
        <v>18933</v>
      </c>
      <c r="D1" s="1">
        <v>328347.22</v>
      </c>
      <c r="F1" s="1">
        <f>SUM(B1:E1)</f>
        <v>5676350.22</v>
      </c>
    </row>
    <row r="2" spans="2:6">
      <c r="B2" s="1" t="s">
        <v>71</v>
      </c>
      <c r="C2" s="1" t="s">
        <v>72</v>
      </c>
      <c r="D2" s="1" t="s">
        <v>73</v>
      </c>
      <c r="F2" s="1"/>
    </row>
    <row r="3" spans="1:6">
      <c r="A3" t="s">
        <v>7</v>
      </c>
      <c r="B3" s="1">
        <v>4184120</v>
      </c>
      <c r="C3" s="1">
        <v>18933</v>
      </c>
      <c r="D3" s="1">
        <v>282811.95</v>
      </c>
      <c r="F3" s="1">
        <f>SUM(B3:E3)</f>
        <v>4485864.95</v>
      </c>
    </row>
    <row r="4" spans="1:6">
      <c r="A4" t="s">
        <v>6</v>
      </c>
      <c r="B4" s="1">
        <f>B1-B3</f>
        <v>1144950</v>
      </c>
      <c r="C4" s="1">
        <f>C1-C3</f>
        <v>0</v>
      </c>
      <c r="D4" s="1">
        <f>D1-D3</f>
        <v>45535.27</v>
      </c>
      <c r="F4" s="1">
        <f>SUM(B4:E4)</f>
        <v>1190485.27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附件2.国际旅展补助</vt:lpstr>
      <vt:lpstr>附件3.境外营销推广补助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xhn</dc:creator>
  <cp:lastModifiedBy>Versace</cp:lastModifiedBy>
  <dcterms:created xsi:type="dcterms:W3CDTF">2024-05-22T21:09:00Z</dcterms:created>
  <dcterms:modified xsi:type="dcterms:W3CDTF">2024-08-05T15:31:27Z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275BC28942D84879AC5F8BF401F2BDB5_13</vt:lpwstr>
  </property>
  <property fmtid="{D5CDD505-2E9C-101B-9397-08002B2CF9AE}" pid="3" name="KSOProductBuildVer">
    <vt:lpwstr>2052-11.8.2.10251</vt:lpwstr>
  </property>
</Properties>
</file>